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ed\OneDrive\Documents\Documents\MREA\COVID-19\"/>
    </mc:Choice>
  </mc:AlternateContent>
  <bookViews>
    <workbookView xWindow="0" yWindow="0" windowWidth="17610" windowHeight="6180"/>
  </bookViews>
  <sheets>
    <sheet name="Example" sheetId="1" r:id="rId1"/>
    <sheet name="Your Data" sheetId="8" r:id="rId2"/>
    <sheet name="Notes" sheetId="7" r:id="rId3"/>
    <sheet name="Equity+1" sheetId="10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0" l="1"/>
  <c r="J6" i="10"/>
  <c r="G14" i="10"/>
  <c r="G13" i="10"/>
  <c r="G12" i="10"/>
  <c r="G11" i="10"/>
  <c r="G9" i="10"/>
  <c r="G7" i="10"/>
  <c r="M4" i="10" s="1"/>
  <c r="G6" i="10"/>
  <c r="G5" i="10"/>
  <c r="G4" i="10"/>
  <c r="G8" i="10" s="1"/>
  <c r="G14" i="8"/>
  <c r="G12" i="8"/>
  <c r="G9" i="8"/>
  <c r="J4" i="8" s="1"/>
  <c r="J12" i="8" s="1"/>
  <c r="J13" i="8" s="1"/>
  <c r="G8" i="8"/>
  <c r="G7" i="8"/>
  <c r="G6" i="8"/>
  <c r="G5" i="8"/>
  <c r="M4" i="8"/>
  <c r="M12" i="8" s="1"/>
  <c r="M13" i="8" s="1"/>
  <c r="G4" i="8"/>
  <c r="G10" i="8" s="1"/>
  <c r="G12" i="1"/>
  <c r="M12" i="10" l="1"/>
  <c r="M13" i="10" s="1"/>
  <c r="M7" i="10"/>
  <c r="G10" i="10"/>
  <c r="J4" i="10"/>
  <c r="M14" i="8"/>
  <c r="M15" i="8" s="1"/>
  <c r="M16" i="8" s="1"/>
  <c r="G11" i="8"/>
  <c r="G13" i="8"/>
  <c r="J14" i="8"/>
  <c r="J15" i="8" s="1"/>
  <c r="J16" i="8" s="1"/>
  <c r="J6" i="8"/>
  <c r="J7" i="8" s="1"/>
  <c r="J20" i="8" s="1"/>
  <c r="M6" i="8"/>
  <c r="G7" i="1"/>
  <c r="G5" i="1"/>
  <c r="M20" i="10" l="1"/>
  <c r="M8" i="10"/>
  <c r="M9" i="10" s="1"/>
  <c r="M10" i="10" s="1"/>
  <c r="M19" i="10" s="1"/>
  <c r="J12" i="10"/>
  <c r="M14" i="10"/>
  <c r="M15" i="10" s="1"/>
  <c r="M16" i="10" s="1"/>
  <c r="M8" i="8"/>
  <c r="M9" i="8" s="1"/>
  <c r="M10" i="8" s="1"/>
  <c r="M7" i="8"/>
  <c r="J8" i="8"/>
  <c r="J9" i="8" s="1"/>
  <c r="J10" i="8" s="1"/>
  <c r="J19" i="8" s="1"/>
  <c r="G9" i="1"/>
  <c r="J4" i="1" s="1"/>
  <c r="G14" i="1"/>
  <c r="J13" i="10" l="1"/>
  <c r="J14" i="10"/>
  <c r="J15" i="10" s="1"/>
  <c r="J16" i="10" s="1"/>
  <c r="J7" i="10"/>
  <c r="J8" i="10"/>
  <c r="J9" i="10" s="1"/>
  <c r="J10" i="10" s="1"/>
  <c r="M19" i="8"/>
  <c r="M20" i="8"/>
  <c r="G6" i="1"/>
  <c r="G4" i="1"/>
  <c r="J19" i="10" l="1"/>
  <c r="J20" i="10"/>
  <c r="G8" i="1"/>
  <c r="G13" i="1"/>
  <c r="G11" i="1"/>
  <c r="G10" i="1"/>
  <c r="J12" i="1"/>
  <c r="J13" i="1" s="1"/>
  <c r="J14" i="1" l="1"/>
  <c r="J15" i="1" s="1"/>
  <c r="J16" i="1" s="1"/>
  <c r="M4" i="1"/>
  <c r="J6" i="1" l="1"/>
  <c r="M6" i="1"/>
  <c r="M8" i="1" s="1"/>
  <c r="M9" i="1" s="1"/>
  <c r="M12" i="1"/>
  <c r="M14" i="1" s="1"/>
  <c r="M15" i="1" s="1"/>
  <c r="M13" i="1" l="1"/>
  <c r="M16" i="1"/>
  <c r="M7" i="1"/>
  <c r="M10" i="1"/>
  <c r="M19" i="1" s="1"/>
  <c r="J7" i="1"/>
  <c r="J8" i="1"/>
  <c r="J9" i="1" s="1"/>
  <c r="J10" i="1" s="1"/>
  <c r="J19" i="1" l="1"/>
  <c r="J20" i="1"/>
  <c r="M20" i="1"/>
</calcChain>
</file>

<file path=xl/sharedStrings.xml><?xml version="1.0" encoding="utf-8"?>
<sst xmlns="http://schemas.openxmlformats.org/spreadsheetml/2006/main" count="219" uniqueCount="63">
  <si>
    <t>Variables</t>
  </si>
  <si>
    <t>Number of K-12 students</t>
  </si>
  <si>
    <t>Percent whose parents would be willing to send them to school this fall</t>
  </si>
  <si>
    <t>LCT</t>
  </si>
  <si>
    <t>ADM</t>
  </si>
  <si>
    <t>%LCTA</t>
  </si>
  <si>
    <t>%AMD</t>
  </si>
  <si>
    <t>M</t>
  </si>
  <si>
    <t>CC</t>
  </si>
  <si>
    <t>Current number of classrooms approximately 900 square ft or more</t>
  </si>
  <si>
    <t>XC</t>
  </si>
  <si>
    <t>MSC</t>
  </si>
  <si>
    <t>Estimated number of students whose parents would send to school</t>
  </si>
  <si>
    <t>Number of days in base schedule calculated with current input variables</t>
  </si>
  <si>
    <t>Number of multiple day attending students who can attend on any given day</t>
  </si>
  <si>
    <t xml:space="preserve">Number of In-School days per student attending one In-School day per cycle </t>
  </si>
  <si>
    <t>Number of students attending one day per cycle</t>
  </si>
  <si>
    <t>ID</t>
  </si>
  <si>
    <t>District Entered Variables Defined</t>
  </si>
  <si>
    <t>Enter Data</t>
  </si>
  <si>
    <t>Number of K-12 students who would benefit educationally more by being in school more than the base schedule (ie. primary students, LD, ELL, CTE)</t>
  </si>
  <si>
    <t>Estimated number of students whose parents would choose Distance Learning only</t>
  </si>
  <si>
    <t>Number of licensed teachers</t>
  </si>
  <si>
    <t>PA</t>
  </si>
  <si>
    <t>Number of Para professionals</t>
  </si>
  <si>
    <t>%PA</t>
  </si>
  <si>
    <t>Percent who are able (do not have underlying health condition) and would be willing to work In-School and will be assigned to classrooms and not other duties</t>
  </si>
  <si>
    <t>Number of In-School teachers needed for classrooms</t>
  </si>
  <si>
    <t>INPUTS</t>
  </si>
  <si>
    <t>Number of days rounded up to allow for more students with multiple days In-School</t>
  </si>
  <si>
    <t>Number of instructional days in district calendar (Not holiday, inservice, etc.)</t>
  </si>
  <si>
    <t>The number of days in base schedule calculated with additional classrooms</t>
  </si>
  <si>
    <t>Number of licensed teachers who will be assigned to base cycle classrooms</t>
  </si>
  <si>
    <t>Percent of teachers who will be assigned to base cycle classrooms--See Exclusions in Notes to Worksheet</t>
  </si>
  <si>
    <t>Number of teachers assigned to distance learning or off base cycle In-School instruction</t>
  </si>
  <si>
    <t>Number of adults (teachers and paras) who can be assigned to classrooms in cycle, classes off-cycle, and other duties in school</t>
  </si>
  <si>
    <t>Number of Teachers not assigned to a classroom with current classrooms in cycle</t>
  </si>
  <si>
    <t xml:space="preserve">Number of Teachers not assigned to a classroom with additional classrooms in cycle.  Note:  If this is a negative number, those classrooms are para supervised </t>
  </si>
  <si>
    <t>Average number of days on multiple day students can attend in total per cycle</t>
  </si>
  <si>
    <t xml:space="preserve">Average number of days on multiple day students can attend in total. </t>
  </si>
  <si>
    <t>Average number of days rounded down to maximize In-School days in school calendar</t>
  </si>
  <si>
    <t>Additional classrooms gained through subdividing larger spaces or community partners</t>
  </si>
  <si>
    <t>Number of Para's available to supervise classrooms, or ride busses, or be assigned other duties such as supporting nutrition to deliver meals to classrooms</t>
  </si>
  <si>
    <t>Totals</t>
  </si>
  <si>
    <t>OUTPUTS</t>
  </si>
  <si>
    <t>Option 1: Scheduling with "Current" Classrooms</t>
  </si>
  <si>
    <t>Option 2: Scheduling with "Additional" Classrooms</t>
  </si>
  <si>
    <r>
      <t xml:space="preserve">OPTION 1A </t>
    </r>
    <r>
      <rPr>
        <sz val="12"/>
        <color theme="1"/>
        <rFont val="Calibri"/>
        <family val="2"/>
        <scheme val="minor"/>
      </rPr>
      <t xml:space="preserve">(# of Days Rounded </t>
    </r>
    <r>
      <rPr>
        <u/>
        <sz val="12"/>
        <color theme="1"/>
        <rFont val="Calibri"/>
        <family val="2"/>
        <scheme val="minor"/>
      </rPr>
      <t>Up</t>
    </r>
    <r>
      <rPr>
        <sz val="12"/>
        <color theme="1"/>
        <rFont val="Calibri"/>
        <family val="2"/>
        <scheme val="minor"/>
      </rPr>
      <t>)</t>
    </r>
  </si>
  <si>
    <r>
      <t xml:space="preserve">OPTION 2A </t>
    </r>
    <r>
      <rPr>
        <sz val="12"/>
        <color theme="1"/>
        <rFont val="Calibri"/>
        <family val="2"/>
        <scheme val="minor"/>
      </rPr>
      <t xml:space="preserve">(# of Days Rounded </t>
    </r>
    <r>
      <rPr>
        <u/>
        <sz val="12"/>
        <color theme="1"/>
        <rFont val="Calibri"/>
        <family val="2"/>
        <scheme val="minor"/>
      </rPr>
      <t>Up</t>
    </r>
    <r>
      <rPr>
        <sz val="12"/>
        <color theme="1"/>
        <rFont val="Calibri"/>
        <family val="2"/>
        <scheme val="minor"/>
      </rPr>
      <t>)</t>
    </r>
  </si>
  <si>
    <r>
      <t xml:space="preserve">OPTION 2B </t>
    </r>
    <r>
      <rPr>
        <sz val="12"/>
        <color theme="1"/>
        <rFont val="Calibri"/>
        <family val="2"/>
        <scheme val="minor"/>
      </rPr>
      <t xml:space="preserve">(# of Days Rounded </t>
    </r>
    <r>
      <rPr>
        <u/>
        <sz val="12"/>
        <color theme="1"/>
        <rFont val="Calibri"/>
        <family val="2"/>
        <scheme val="minor"/>
      </rPr>
      <t>Down</t>
    </r>
    <r>
      <rPr>
        <sz val="12"/>
        <color theme="1"/>
        <rFont val="Calibri"/>
        <family val="2"/>
        <scheme val="minor"/>
      </rPr>
      <t>)</t>
    </r>
  </si>
  <si>
    <r>
      <t xml:space="preserve">OPTION 1B </t>
    </r>
    <r>
      <rPr>
        <sz val="12"/>
        <color theme="1"/>
        <rFont val="Calibri"/>
        <family val="2"/>
        <scheme val="minor"/>
      </rPr>
      <t xml:space="preserve">(# of Days Rounded </t>
    </r>
    <r>
      <rPr>
        <u/>
        <sz val="12"/>
        <color theme="1"/>
        <rFont val="Calibri"/>
        <family val="2"/>
        <scheme val="minor"/>
      </rPr>
      <t>Down</t>
    </r>
    <r>
      <rPr>
        <sz val="12"/>
        <color theme="1"/>
        <rFont val="Calibri"/>
        <family val="2"/>
        <scheme val="minor"/>
      </rPr>
      <t>)</t>
    </r>
  </si>
  <si>
    <t>Effects on Students Rounding Up or Down</t>
  </si>
  <si>
    <t xml:space="preserve">In Opton 1a:  Increased days for students who will attend In-School due to equity </t>
  </si>
  <si>
    <t>In Option 1b: Inreased days for all students to attend In-School</t>
  </si>
  <si>
    <t>Average maximum number of students per teacher or supervising adult per classroom allowed by MDE guidance of 6' distance in every classroom</t>
  </si>
  <si>
    <t>The smaller number of (1) students who can be In-School on any given day with current classrooms or (2) max number of students transported in all modes</t>
  </si>
  <si>
    <t>The smaller number of (1) students who can be In-School on any given day with additional classrooms or (2) max number of students transported in all modes</t>
  </si>
  <si>
    <r>
      <t xml:space="preserve">OPTION 1E </t>
    </r>
    <r>
      <rPr>
        <sz val="12"/>
        <color theme="1"/>
        <rFont val="Calibri"/>
        <family val="2"/>
        <scheme val="minor"/>
      </rPr>
      <t xml:space="preserve">(# of Days Rounded </t>
    </r>
    <r>
      <rPr>
        <u/>
        <sz val="12"/>
        <color theme="1"/>
        <rFont val="Calibri"/>
        <family val="2"/>
        <scheme val="minor"/>
      </rPr>
      <t>Up</t>
    </r>
    <r>
      <rPr>
        <sz val="12"/>
        <color theme="1"/>
        <rFont val="Calibri"/>
        <family val="2"/>
        <scheme val="minor"/>
      </rPr>
      <t>)</t>
    </r>
  </si>
  <si>
    <r>
      <t xml:space="preserve">OPTION 2E </t>
    </r>
    <r>
      <rPr>
        <sz val="12"/>
        <color theme="1"/>
        <rFont val="Calibri"/>
        <family val="2"/>
        <scheme val="minor"/>
      </rPr>
      <t xml:space="preserve">(# of Days Rounded </t>
    </r>
    <r>
      <rPr>
        <u/>
        <sz val="12"/>
        <color theme="1"/>
        <rFont val="Calibri"/>
        <family val="2"/>
        <scheme val="minor"/>
      </rPr>
      <t>Up</t>
    </r>
    <r>
      <rPr>
        <sz val="12"/>
        <color theme="1"/>
        <rFont val="Calibri"/>
        <family val="2"/>
        <scheme val="minor"/>
      </rPr>
      <t>)</t>
    </r>
  </si>
  <si>
    <t xml:space="preserve">In Opton 1E:  Increased days for students who will attend In-School due to equity </t>
  </si>
  <si>
    <t xml:space="preserve">In Opton 2E:  Increased days for students who will attend In-School due to equity </t>
  </si>
  <si>
    <t xml:space="preserve">In Opton 2a:  Increased days for students who will attend In-School due to equity </t>
  </si>
  <si>
    <t>In Option 2b: Inreased days for all students to attend In-School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</si>
</sst>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1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0" fillId="0" borderId="22" xfId="0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" fontId="1" fillId="0" borderId="29" xfId="0" applyNumberFormat="1" applyFont="1" applyFill="1" applyBorder="1" applyAlignment="1">
      <alignment horizontal="center" vertical="center"/>
    </xf>
    <xf numFmtId="164" fontId="1" fillId="0" borderId="31" xfId="0" applyNumberFormat="1" applyFont="1" applyFill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9" fontId="1" fillId="4" borderId="13" xfId="0" applyNumberFormat="1" applyFont="1" applyFill="1" applyBorder="1" applyAlignment="1">
      <alignment horizontal="center" vertical="center"/>
    </xf>
    <xf numFmtId="1" fontId="1" fillId="4" borderId="13" xfId="0" applyNumberFormat="1" applyFont="1" applyFill="1" applyBorder="1" applyAlignment="1">
      <alignment horizontal="center" vertical="center"/>
    </xf>
    <xf numFmtId="9" fontId="1" fillId="4" borderId="16" xfId="0" applyNumberFormat="1" applyFont="1" applyFill="1" applyBorder="1" applyAlignment="1">
      <alignment horizontal="center" vertical="center"/>
    </xf>
    <xf numFmtId="9" fontId="1" fillId="4" borderId="21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2" xfId="0" applyBorder="1" applyAlignment="1">
      <alignment wrapText="1"/>
    </xf>
    <xf numFmtId="1" fontId="0" fillId="0" borderId="13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1" fontId="0" fillId="0" borderId="16" xfId="0" applyNumberFormat="1" applyBorder="1" applyAlignment="1">
      <alignment horizont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13</xdr:col>
      <xdr:colOff>151409</xdr:colOff>
      <xdr:row>40</xdr:row>
      <xdr:rowOff>98161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77C58AD-1F7D-4013-A809-1E693834F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42875"/>
          <a:ext cx="7923809" cy="71942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501015</xdr:colOff>
      <xdr:row>0</xdr:row>
      <xdr:rowOff>139065</xdr:rowOff>
    </xdr:from>
    <xdr:to>
      <xdr:col>26</xdr:col>
      <xdr:colOff>450502</xdr:colOff>
      <xdr:row>46</xdr:row>
      <xdr:rowOff>124692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EC88366-291D-4245-8AAC-ED56B7B35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5815" y="139065"/>
          <a:ext cx="7874287" cy="831047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abSelected="1" topLeftCell="E1" zoomScaleNormal="100" workbookViewId="0">
      <selection activeCell="I8" sqref="I8"/>
    </sheetView>
  </sheetViews>
  <sheetFormatPr defaultRowHeight="15" x14ac:dyDescent="0.25"/>
  <cols>
    <col min="1" max="1" width="0.7109375" customWidth="1"/>
    <col min="2" max="2" width="12.85546875" style="2" bestFit="1" customWidth="1"/>
    <col min="3" max="3" width="48.5703125" style="1" customWidth="1"/>
    <col min="4" max="4" width="14.42578125" style="2" bestFit="1" customWidth="1"/>
    <col min="5" max="5" width="2.7109375" customWidth="1"/>
    <col min="6" max="6" width="42.140625" style="1" customWidth="1"/>
    <col min="7" max="7" width="8.7109375" style="2" customWidth="1"/>
    <col min="8" max="8" width="2.7109375" customWidth="1"/>
    <col min="9" max="9" width="41.5703125" style="1" customWidth="1"/>
    <col min="10" max="10" width="8" style="2" customWidth="1"/>
    <col min="11" max="11" width="2.7109375" customWidth="1"/>
    <col min="12" max="12" width="44.85546875" customWidth="1"/>
    <col min="13" max="13" width="10" style="2" customWidth="1"/>
  </cols>
  <sheetData>
    <row r="1" spans="2:13" ht="7.5" customHeight="1" thickBot="1" x14ac:dyDescent="0.3"/>
    <row r="2" spans="2:13" ht="21.75" customHeight="1" thickBot="1" x14ac:dyDescent="0.4">
      <c r="B2" s="59" t="s">
        <v>28</v>
      </c>
      <c r="C2" s="60"/>
      <c r="D2" s="61"/>
      <c r="F2" s="68" t="s">
        <v>44</v>
      </c>
      <c r="G2" s="69"/>
      <c r="H2" s="69"/>
      <c r="I2" s="69"/>
      <c r="J2" s="69"/>
      <c r="K2" s="69"/>
      <c r="L2" s="69"/>
      <c r="M2" s="70"/>
    </row>
    <row r="3" spans="2:13" s="49" customFormat="1" ht="38.450000000000003" customHeight="1" thickBot="1" x14ac:dyDescent="0.3">
      <c r="B3" s="47" t="s">
        <v>0</v>
      </c>
      <c r="C3" s="48" t="s">
        <v>18</v>
      </c>
      <c r="D3" s="47" t="s">
        <v>19</v>
      </c>
      <c r="F3" s="71" t="s">
        <v>43</v>
      </c>
      <c r="G3" s="72"/>
      <c r="H3" s="50"/>
      <c r="I3" s="66" t="s">
        <v>45</v>
      </c>
      <c r="J3" s="67"/>
      <c r="K3" s="50"/>
      <c r="L3" s="64" t="s">
        <v>46</v>
      </c>
      <c r="M3" s="65"/>
    </row>
    <row r="4" spans="2:13" s="3" customFormat="1" ht="30.75" thickBot="1" x14ac:dyDescent="0.3">
      <c r="B4" s="11" t="s">
        <v>3</v>
      </c>
      <c r="C4" s="30" t="s">
        <v>22</v>
      </c>
      <c r="D4" s="39">
        <v>66</v>
      </c>
      <c r="F4" s="33" t="s">
        <v>32</v>
      </c>
      <c r="G4" s="19">
        <f>D4*D5</f>
        <v>46.199999999999996</v>
      </c>
      <c r="I4" s="14" t="s">
        <v>13</v>
      </c>
      <c r="J4" s="29">
        <f>G7/(G9-0.5*D8*D7)</f>
        <v>2.1052631578947367</v>
      </c>
      <c r="K4" s="4"/>
      <c r="L4" s="14" t="s">
        <v>31</v>
      </c>
      <c r="M4" s="29">
        <f>G7/(G12-0.5*D8*D7)</f>
        <v>1.6</v>
      </c>
    </row>
    <row r="5" spans="2:13" s="3" customFormat="1" ht="46.5" thickTop="1" thickBot="1" x14ac:dyDescent="0.3">
      <c r="B5" s="36" t="s">
        <v>5</v>
      </c>
      <c r="C5" s="46" t="s">
        <v>33</v>
      </c>
      <c r="D5" s="44">
        <v>0.7</v>
      </c>
      <c r="F5" s="45" t="s">
        <v>34</v>
      </c>
      <c r="G5" s="38">
        <f>D4*(1-D5)</f>
        <v>19.800000000000004</v>
      </c>
      <c r="I5" s="62" t="s">
        <v>47</v>
      </c>
      <c r="J5" s="63"/>
      <c r="K5" s="12"/>
      <c r="L5" s="57" t="s">
        <v>48</v>
      </c>
      <c r="M5" s="58"/>
    </row>
    <row r="6" spans="2:13" s="3" customFormat="1" ht="30" x14ac:dyDescent="0.25">
      <c r="B6" s="9" t="s">
        <v>4</v>
      </c>
      <c r="C6" s="31" t="s">
        <v>1</v>
      </c>
      <c r="D6" s="40">
        <v>1000</v>
      </c>
      <c r="F6" s="34" t="s">
        <v>21</v>
      </c>
      <c r="G6" s="20">
        <f>D6*(1-D7)</f>
        <v>199.99999999999994</v>
      </c>
      <c r="I6" s="15" t="s">
        <v>29</v>
      </c>
      <c r="J6" s="23">
        <f>ROUNDUP(J4,0)</f>
        <v>3</v>
      </c>
      <c r="K6" s="5"/>
      <c r="L6" s="15" t="s">
        <v>29</v>
      </c>
      <c r="M6" s="23">
        <f>ROUNDUP(M4,0)</f>
        <v>2</v>
      </c>
    </row>
    <row r="7" spans="2:13" s="3" customFormat="1" ht="30" x14ac:dyDescent="0.25">
      <c r="B7" s="9" t="s">
        <v>6</v>
      </c>
      <c r="C7" s="31" t="s">
        <v>2</v>
      </c>
      <c r="D7" s="41">
        <v>0.8</v>
      </c>
      <c r="F7" s="34" t="s">
        <v>12</v>
      </c>
      <c r="G7" s="20">
        <f>D6*D7</f>
        <v>800</v>
      </c>
      <c r="I7" s="16" t="s">
        <v>15</v>
      </c>
      <c r="J7" s="24">
        <f>D$12/J6</f>
        <v>57.333333333333336</v>
      </c>
      <c r="K7" s="5"/>
      <c r="L7" s="16" t="s">
        <v>15</v>
      </c>
      <c r="M7" s="24">
        <f>D$12/M6</f>
        <v>86</v>
      </c>
    </row>
    <row r="8" spans="2:13" s="3" customFormat="1" ht="60" x14ac:dyDescent="0.25">
      <c r="B8" s="9" t="s">
        <v>7</v>
      </c>
      <c r="C8" s="31" t="s">
        <v>20</v>
      </c>
      <c r="D8" s="40">
        <v>400</v>
      </c>
      <c r="F8" s="34" t="s">
        <v>35</v>
      </c>
      <c r="G8" s="20">
        <f>(D13*D14)+G4</f>
        <v>63.699999999999996</v>
      </c>
      <c r="I8" s="16" t="s">
        <v>16</v>
      </c>
      <c r="J8" s="24">
        <f>G7/J6</f>
        <v>266.66666666666669</v>
      </c>
      <c r="K8" s="5"/>
      <c r="L8" s="16" t="s">
        <v>16</v>
      </c>
      <c r="M8" s="25">
        <f>G$7/M6</f>
        <v>400</v>
      </c>
    </row>
    <row r="9" spans="2:13" s="3" customFormat="1" ht="60" x14ac:dyDescent="0.25">
      <c r="B9" s="9" t="s">
        <v>8</v>
      </c>
      <c r="C9" s="31" t="s">
        <v>9</v>
      </c>
      <c r="D9" s="42">
        <v>45</v>
      </c>
      <c r="F9" s="34" t="s">
        <v>55</v>
      </c>
      <c r="G9" s="42">
        <f>D9*D11</f>
        <v>540</v>
      </c>
      <c r="I9" s="16" t="s">
        <v>14</v>
      </c>
      <c r="J9" s="24">
        <f>G9-J8</f>
        <v>273.33333333333331</v>
      </c>
      <c r="K9" s="5"/>
      <c r="L9" s="16" t="s">
        <v>14</v>
      </c>
      <c r="M9" s="25">
        <f>G$12-M8</f>
        <v>260</v>
      </c>
    </row>
    <row r="10" spans="2:13" s="3" customFormat="1" ht="30.75" thickBot="1" x14ac:dyDescent="0.3">
      <c r="B10" s="9" t="s">
        <v>10</v>
      </c>
      <c r="C10" s="31" t="s">
        <v>41</v>
      </c>
      <c r="D10" s="40">
        <v>10</v>
      </c>
      <c r="F10" s="34" t="s">
        <v>36</v>
      </c>
      <c r="G10" s="21">
        <f>G4-D9</f>
        <v>1.1999999999999957</v>
      </c>
      <c r="I10" s="17" t="s">
        <v>38</v>
      </c>
      <c r="J10" s="26">
        <f>1+(J9/$D$8)*J6</f>
        <v>3.05</v>
      </c>
      <c r="K10" s="6"/>
      <c r="L10" s="17" t="s">
        <v>39</v>
      </c>
      <c r="M10" s="26">
        <f>1+(M9/$D$8)*M6</f>
        <v>2.2999999999999998</v>
      </c>
    </row>
    <row r="11" spans="2:13" s="3" customFormat="1" ht="61.5" thickTop="1" thickBot="1" x14ac:dyDescent="0.3">
      <c r="B11" s="36" t="s">
        <v>11</v>
      </c>
      <c r="C11" s="46" t="s">
        <v>54</v>
      </c>
      <c r="D11" s="73">
        <v>12</v>
      </c>
      <c r="F11" s="45" t="s">
        <v>37</v>
      </c>
      <c r="G11" s="37">
        <f>G4-(D9+D10)</f>
        <v>-8.8000000000000043</v>
      </c>
      <c r="I11" s="62" t="s">
        <v>50</v>
      </c>
      <c r="J11" s="63"/>
      <c r="K11" s="13"/>
      <c r="L11" s="57" t="s">
        <v>49</v>
      </c>
      <c r="M11" s="58"/>
    </row>
    <row r="12" spans="2:13" s="3" customFormat="1" ht="60" x14ac:dyDescent="0.25">
      <c r="B12" s="9" t="s">
        <v>17</v>
      </c>
      <c r="C12" s="31" t="s">
        <v>30</v>
      </c>
      <c r="D12" s="40">
        <v>172</v>
      </c>
      <c r="F12" s="34" t="s">
        <v>56</v>
      </c>
      <c r="G12" s="42">
        <f>(D9+D10)*D11</f>
        <v>660</v>
      </c>
      <c r="I12" s="15" t="s">
        <v>40</v>
      </c>
      <c r="J12" s="23">
        <f>ROUNDDOWN(J4,0)</f>
        <v>2</v>
      </c>
      <c r="K12" s="6"/>
      <c r="L12" s="15" t="s">
        <v>40</v>
      </c>
      <c r="M12" s="23">
        <f>ROUNDDOWN(M4,0)</f>
        <v>1</v>
      </c>
    </row>
    <row r="13" spans="2:13" s="3" customFormat="1" ht="30" x14ac:dyDescent="0.25">
      <c r="B13" s="9" t="s">
        <v>23</v>
      </c>
      <c r="C13" s="31" t="s">
        <v>24</v>
      </c>
      <c r="D13" s="40">
        <v>25</v>
      </c>
      <c r="F13" s="34" t="s">
        <v>27</v>
      </c>
      <c r="G13" s="20">
        <f>IF((D9+D10)&lt;G4, (D9+D10), G4)</f>
        <v>46.199999999999996</v>
      </c>
      <c r="I13" s="16" t="s">
        <v>15</v>
      </c>
      <c r="J13" s="24">
        <f>D$12/J12</f>
        <v>86</v>
      </c>
      <c r="K13" s="6"/>
      <c r="L13" s="16" t="s">
        <v>15</v>
      </c>
      <c r="M13" s="24">
        <f>D$12/M12</f>
        <v>172</v>
      </c>
    </row>
    <row r="14" spans="2:13" s="3" customFormat="1" ht="60.75" thickBot="1" x14ac:dyDescent="0.3">
      <c r="B14" s="10" t="s">
        <v>25</v>
      </c>
      <c r="C14" s="32" t="s">
        <v>26</v>
      </c>
      <c r="D14" s="43">
        <v>0.7</v>
      </c>
      <c r="F14" s="35" t="s">
        <v>42</v>
      </c>
      <c r="G14" s="22">
        <f>D13*D14</f>
        <v>17.5</v>
      </c>
      <c r="I14" s="18" t="s">
        <v>16</v>
      </c>
      <c r="J14" s="27">
        <f>G$7/J12</f>
        <v>400</v>
      </c>
      <c r="K14" s="7"/>
      <c r="L14" s="18" t="s">
        <v>16</v>
      </c>
      <c r="M14" s="27">
        <f>G$7/M12</f>
        <v>800</v>
      </c>
    </row>
    <row r="15" spans="2:13" ht="30" x14ac:dyDescent="0.25">
      <c r="I15" s="18" t="s">
        <v>14</v>
      </c>
      <c r="J15" s="27">
        <f>G$9-J14</f>
        <v>140</v>
      </c>
      <c r="K15" s="7"/>
      <c r="L15" s="18" t="s">
        <v>14</v>
      </c>
      <c r="M15" s="27">
        <f>G$12-M14</f>
        <v>-140</v>
      </c>
    </row>
    <row r="16" spans="2:13" ht="30.75" thickBot="1" x14ac:dyDescent="0.3">
      <c r="I16" s="17" t="s">
        <v>38</v>
      </c>
      <c r="J16" s="28">
        <f>1+(J15/$D$8)*J12</f>
        <v>1.7</v>
      </c>
      <c r="K16" s="8"/>
      <c r="L16" s="17" t="s">
        <v>38</v>
      </c>
      <c r="M16" s="28">
        <f>1+(M15/$D$8)*M12</f>
        <v>0.65</v>
      </c>
    </row>
    <row r="17" spans="9:13" ht="16.5" thickTop="1" thickBot="1" x14ac:dyDescent="0.3"/>
    <row r="18" spans="9:13" ht="30" customHeight="1" thickTop="1" thickBot="1" x14ac:dyDescent="0.3">
      <c r="I18" s="55" t="s">
        <v>51</v>
      </c>
      <c r="J18" s="56"/>
      <c r="L18" s="57" t="s">
        <v>51</v>
      </c>
      <c r="M18" s="58"/>
    </row>
    <row r="19" spans="9:13" ht="29.25" customHeight="1" x14ac:dyDescent="0.25">
      <c r="I19" s="51" t="s">
        <v>52</v>
      </c>
      <c r="J19" s="52">
        <f>(J7*J10)-(J13*J16)</f>
        <v>28.666666666666686</v>
      </c>
      <c r="L19" s="51" t="s">
        <v>61</v>
      </c>
      <c r="M19" s="52">
        <f>(M7*M10)-(M13*M16)</f>
        <v>85.999999999999986</v>
      </c>
    </row>
    <row r="20" spans="9:13" ht="29.25" customHeight="1" thickBot="1" x14ac:dyDescent="0.3">
      <c r="I20" s="53" t="s">
        <v>53</v>
      </c>
      <c r="J20" s="54">
        <f>J13-J7</f>
        <v>28.666666666666664</v>
      </c>
      <c r="L20" s="53" t="s">
        <v>62</v>
      </c>
      <c r="M20" s="54">
        <f>M13-M7</f>
        <v>86</v>
      </c>
    </row>
  </sheetData>
  <mergeCells count="11">
    <mergeCell ref="I18:J18"/>
    <mergeCell ref="L18:M18"/>
    <mergeCell ref="B2:D2"/>
    <mergeCell ref="I5:J5"/>
    <mergeCell ref="I11:J11"/>
    <mergeCell ref="L11:M11"/>
    <mergeCell ref="L5:M5"/>
    <mergeCell ref="L3:M3"/>
    <mergeCell ref="I3:J3"/>
    <mergeCell ref="F2:M2"/>
    <mergeCell ref="F3:G3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opLeftCell="E15" workbookViewId="0">
      <selection activeCell="L21" sqref="L21"/>
    </sheetView>
  </sheetViews>
  <sheetFormatPr defaultRowHeight="15" x14ac:dyDescent="0.25"/>
  <cols>
    <col min="1" max="1" width="0.7109375" customWidth="1"/>
    <col min="2" max="2" width="12.85546875" style="2" bestFit="1" customWidth="1"/>
    <col min="3" max="3" width="48.5703125" style="1" customWidth="1"/>
    <col min="4" max="4" width="14.42578125" style="2" bestFit="1" customWidth="1"/>
    <col min="5" max="5" width="2.7109375" customWidth="1"/>
    <col min="6" max="6" width="42.140625" style="1" customWidth="1"/>
    <col min="7" max="7" width="8.7109375" style="2" customWidth="1"/>
    <col min="8" max="8" width="2.7109375" customWidth="1"/>
    <col min="9" max="9" width="41.5703125" style="1" customWidth="1"/>
    <col min="10" max="10" width="8" style="2" customWidth="1"/>
    <col min="11" max="11" width="2.7109375" customWidth="1"/>
    <col min="12" max="12" width="44.85546875" customWidth="1"/>
    <col min="13" max="13" width="10" style="2" customWidth="1"/>
  </cols>
  <sheetData>
    <row r="1" spans="2:13" ht="7.5" customHeight="1" thickBot="1" x14ac:dyDescent="0.3"/>
    <row r="2" spans="2:13" ht="21.75" customHeight="1" thickBot="1" x14ac:dyDescent="0.4">
      <c r="B2" s="59" t="s">
        <v>28</v>
      </c>
      <c r="C2" s="60"/>
      <c r="D2" s="61"/>
      <c r="F2" s="68" t="s">
        <v>44</v>
      </c>
      <c r="G2" s="69"/>
      <c r="H2" s="69"/>
      <c r="I2" s="69"/>
      <c r="J2" s="69"/>
      <c r="K2" s="69"/>
      <c r="L2" s="69"/>
      <c r="M2" s="70"/>
    </row>
    <row r="3" spans="2:13" s="49" customFormat="1" ht="38.450000000000003" customHeight="1" thickBot="1" x14ac:dyDescent="0.3">
      <c r="B3" s="47" t="s">
        <v>0</v>
      </c>
      <c r="C3" s="48" t="s">
        <v>18</v>
      </c>
      <c r="D3" s="47" t="s">
        <v>19</v>
      </c>
      <c r="F3" s="71" t="s">
        <v>43</v>
      </c>
      <c r="G3" s="72"/>
      <c r="H3" s="50"/>
      <c r="I3" s="66" t="s">
        <v>45</v>
      </c>
      <c r="J3" s="67"/>
      <c r="K3" s="50"/>
      <c r="L3" s="64" t="s">
        <v>46</v>
      </c>
      <c r="M3" s="65"/>
    </row>
    <row r="4" spans="2:13" s="3" customFormat="1" ht="30.75" thickBot="1" x14ac:dyDescent="0.3">
      <c r="B4" s="11" t="s">
        <v>3</v>
      </c>
      <c r="C4" s="30" t="s">
        <v>22</v>
      </c>
      <c r="D4" s="39">
        <v>0</v>
      </c>
      <c r="F4" s="33" t="s">
        <v>32</v>
      </c>
      <c r="G4" s="19">
        <f>D4*D5</f>
        <v>0</v>
      </c>
      <c r="I4" s="14" t="s">
        <v>13</v>
      </c>
      <c r="J4" s="29" t="e">
        <f>G7/(G9-0.5*D8*D7)</f>
        <v>#DIV/0!</v>
      </c>
      <c r="K4" s="4"/>
      <c r="L4" s="14" t="s">
        <v>31</v>
      </c>
      <c r="M4" s="29" t="e">
        <f>G7/(G12-0.5*D8*D7)</f>
        <v>#DIV/0!</v>
      </c>
    </row>
    <row r="5" spans="2:13" s="3" customFormat="1" ht="46.5" thickTop="1" thickBot="1" x14ac:dyDescent="0.3">
      <c r="B5" s="36" t="s">
        <v>5</v>
      </c>
      <c r="C5" s="46" t="s">
        <v>33</v>
      </c>
      <c r="D5" s="44">
        <v>0</v>
      </c>
      <c r="F5" s="45" t="s">
        <v>34</v>
      </c>
      <c r="G5" s="38">
        <f>D4*(1-D5)</f>
        <v>0</v>
      </c>
      <c r="I5" s="62" t="s">
        <v>47</v>
      </c>
      <c r="J5" s="63"/>
      <c r="K5" s="12"/>
      <c r="L5" s="57" t="s">
        <v>48</v>
      </c>
      <c r="M5" s="58"/>
    </row>
    <row r="6" spans="2:13" s="3" customFormat="1" ht="30" x14ac:dyDescent="0.25">
      <c r="B6" s="9" t="s">
        <v>4</v>
      </c>
      <c r="C6" s="31" t="s">
        <v>1</v>
      </c>
      <c r="D6" s="40">
        <v>0</v>
      </c>
      <c r="F6" s="34" t="s">
        <v>21</v>
      </c>
      <c r="G6" s="20">
        <f>D6*(1-D7)</f>
        <v>0</v>
      </c>
      <c r="I6" s="15" t="s">
        <v>29</v>
      </c>
      <c r="J6" s="23" t="e">
        <f>ROUNDUP(J4,0)</f>
        <v>#DIV/0!</v>
      </c>
      <c r="K6" s="5"/>
      <c r="L6" s="15" t="s">
        <v>29</v>
      </c>
      <c r="M6" s="23" t="e">
        <f>ROUNDUP(M4,0)</f>
        <v>#DIV/0!</v>
      </c>
    </row>
    <row r="7" spans="2:13" s="3" customFormat="1" ht="30" x14ac:dyDescent="0.25">
      <c r="B7" s="9" t="s">
        <v>6</v>
      </c>
      <c r="C7" s="31" t="s">
        <v>2</v>
      </c>
      <c r="D7" s="41">
        <v>0</v>
      </c>
      <c r="F7" s="34" t="s">
        <v>12</v>
      </c>
      <c r="G7" s="20">
        <f>D6*D7</f>
        <v>0</v>
      </c>
      <c r="I7" s="16" t="s">
        <v>15</v>
      </c>
      <c r="J7" s="24" t="e">
        <f>D$12/J6</f>
        <v>#DIV/0!</v>
      </c>
      <c r="K7" s="5"/>
      <c r="L7" s="16" t="s">
        <v>15</v>
      </c>
      <c r="M7" s="24" t="e">
        <f>D$12/M6</f>
        <v>#DIV/0!</v>
      </c>
    </row>
    <row r="8" spans="2:13" s="3" customFormat="1" ht="60" x14ac:dyDescent="0.25">
      <c r="B8" s="9" t="s">
        <v>7</v>
      </c>
      <c r="C8" s="31" t="s">
        <v>20</v>
      </c>
      <c r="D8" s="40">
        <v>0</v>
      </c>
      <c r="F8" s="34" t="s">
        <v>35</v>
      </c>
      <c r="G8" s="20">
        <f>(D13*D14)+G4</f>
        <v>0</v>
      </c>
      <c r="I8" s="16" t="s">
        <v>16</v>
      </c>
      <c r="J8" s="24" t="e">
        <f>G7/J6</f>
        <v>#DIV/0!</v>
      </c>
      <c r="K8" s="5"/>
      <c r="L8" s="16" t="s">
        <v>16</v>
      </c>
      <c r="M8" s="25" t="e">
        <f>G$7/M6</f>
        <v>#DIV/0!</v>
      </c>
    </row>
    <row r="9" spans="2:13" s="3" customFormat="1" ht="60" x14ac:dyDescent="0.25">
      <c r="B9" s="9" t="s">
        <v>8</v>
      </c>
      <c r="C9" s="31" t="s">
        <v>9</v>
      </c>
      <c r="D9" s="42">
        <v>0</v>
      </c>
      <c r="F9" s="34" t="s">
        <v>55</v>
      </c>
      <c r="G9" s="42">
        <f>D9*D11</f>
        <v>0</v>
      </c>
      <c r="I9" s="16" t="s">
        <v>14</v>
      </c>
      <c r="J9" s="24" t="e">
        <f>G9-J8</f>
        <v>#DIV/0!</v>
      </c>
      <c r="K9" s="5"/>
      <c r="L9" s="16" t="s">
        <v>14</v>
      </c>
      <c r="M9" s="25" t="e">
        <f>G$12-M8</f>
        <v>#DIV/0!</v>
      </c>
    </row>
    <row r="10" spans="2:13" s="3" customFormat="1" ht="30.75" thickBot="1" x14ac:dyDescent="0.3">
      <c r="B10" s="9" t="s">
        <v>10</v>
      </c>
      <c r="C10" s="31" t="s">
        <v>41</v>
      </c>
      <c r="D10" s="40">
        <v>0</v>
      </c>
      <c r="F10" s="34" t="s">
        <v>36</v>
      </c>
      <c r="G10" s="21">
        <f>G4-D9</f>
        <v>0</v>
      </c>
      <c r="I10" s="17" t="s">
        <v>38</v>
      </c>
      <c r="J10" s="26" t="e">
        <f>1+(J9/$D$8)*J6</f>
        <v>#DIV/0!</v>
      </c>
      <c r="K10" s="6"/>
      <c r="L10" s="17" t="s">
        <v>39</v>
      </c>
      <c r="M10" s="26" t="e">
        <f>1+(M9/$D$8)*M6</f>
        <v>#DIV/0!</v>
      </c>
    </row>
    <row r="11" spans="2:13" s="3" customFormat="1" ht="61.5" thickTop="1" thickBot="1" x14ac:dyDescent="0.3">
      <c r="B11" s="36" t="s">
        <v>11</v>
      </c>
      <c r="C11" s="46" t="s">
        <v>54</v>
      </c>
      <c r="D11" s="73">
        <v>0</v>
      </c>
      <c r="F11" s="45" t="s">
        <v>37</v>
      </c>
      <c r="G11" s="37">
        <f>G4-(D9+D10)</f>
        <v>0</v>
      </c>
      <c r="I11" s="62" t="s">
        <v>50</v>
      </c>
      <c r="J11" s="63"/>
      <c r="K11" s="13"/>
      <c r="L11" s="57" t="s">
        <v>49</v>
      </c>
      <c r="M11" s="58"/>
    </row>
    <row r="12" spans="2:13" s="3" customFormat="1" ht="60" x14ac:dyDescent="0.25">
      <c r="B12" s="9" t="s">
        <v>17</v>
      </c>
      <c r="C12" s="31" t="s">
        <v>30</v>
      </c>
      <c r="D12" s="40">
        <v>0</v>
      </c>
      <c r="F12" s="34" t="s">
        <v>56</v>
      </c>
      <c r="G12" s="42">
        <f>(D9+D10)*D11</f>
        <v>0</v>
      </c>
      <c r="I12" s="15" t="s">
        <v>40</v>
      </c>
      <c r="J12" s="23" t="e">
        <f>ROUNDDOWN(J4,0)</f>
        <v>#DIV/0!</v>
      </c>
      <c r="K12" s="6"/>
      <c r="L12" s="15" t="s">
        <v>40</v>
      </c>
      <c r="M12" s="23" t="e">
        <f>ROUNDDOWN(M4,0)</f>
        <v>#DIV/0!</v>
      </c>
    </row>
    <row r="13" spans="2:13" s="3" customFormat="1" ht="30" x14ac:dyDescent="0.25">
      <c r="B13" s="9" t="s">
        <v>23</v>
      </c>
      <c r="C13" s="31" t="s">
        <v>24</v>
      </c>
      <c r="D13" s="40">
        <v>0</v>
      </c>
      <c r="F13" s="34" t="s">
        <v>27</v>
      </c>
      <c r="G13" s="20">
        <f>IF((D9+D10)&lt;G4, (D9+D10), G4)</f>
        <v>0</v>
      </c>
      <c r="I13" s="16" t="s">
        <v>15</v>
      </c>
      <c r="J13" s="24" t="e">
        <f>D$12/J12</f>
        <v>#DIV/0!</v>
      </c>
      <c r="K13" s="6"/>
      <c r="L13" s="16" t="s">
        <v>15</v>
      </c>
      <c r="M13" s="24" t="e">
        <f>D$12/M12</f>
        <v>#DIV/0!</v>
      </c>
    </row>
    <row r="14" spans="2:13" s="3" customFormat="1" ht="60.75" thickBot="1" x14ac:dyDescent="0.3">
      <c r="B14" s="10" t="s">
        <v>25</v>
      </c>
      <c r="C14" s="32" t="s">
        <v>26</v>
      </c>
      <c r="D14" s="43">
        <v>0</v>
      </c>
      <c r="F14" s="35" t="s">
        <v>42</v>
      </c>
      <c r="G14" s="22">
        <f>D13*D14</f>
        <v>0</v>
      </c>
      <c r="I14" s="18" t="s">
        <v>16</v>
      </c>
      <c r="J14" s="27" t="e">
        <f>G$7/J12</f>
        <v>#DIV/0!</v>
      </c>
      <c r="K14" s="7"/>
      <c r="L14" s="18" t="s">
        <v>16</v>
      </c>
      <c r="M14" s="27" t="e">
        <f>G$7/M12</f>
        <v>#DIV/0!</v>
      </c>
    </row>
    <row r="15" spans="2:13" ht="30" x14ac:dyDescent="0.25">
      <c r="I15" s="18" t="s">
        <v>14</v>
      </c>
      <c r="J15" s="27" t="e">
        <f>G$9-J14</f>
        <v>#DIV/0!</v>
      </c>
      <c r="K15" s="7"/>
      <c r="L15" s="18" t="s">
        <v>14</v>
      </c>
      <c r="M15" s="27" t="e">
        <f>G$12-M14</f>
        <v>#DIV/0!</v>
      </c>
    </row>
    <row r="16" spans="2:13" ht="30.75" thickBot="1" x14ac:dyDescent="0.3">
      <c r="I16" s="17" t="s">
        <v>38</v>
      </c>
      <c r="J16" s="28" t="e">
        <f>1+(J15/$D$8)*J12</f>
        <v>#DIV/0!</v>
      </c>
      <c r="K16" s="8"/>
      <c r="L16" s="17" t="s">
        <v>38</v>
      </c>
      <c r="M16" s="28" t="e">
        <f>1+(M15/$D$8)*M12</f>
        <v>#DIV/0!</v>
      </c>
    </row>
    <row r="17" spans="9:13" ht="16.5" thickTop="1" thickBot="1" x14ac:dyDescent="0.3"/>
    <row r="18" spans="9:13" ht="30" customHeight="1" thickTop="1" thickBot="1" x14ac:dyDescent="0.3">
      <c r="I18" s="55" t="s">
        <v>51</v>
      </c>
      <c r="J18" s="56"/>
      <c r="L18" s="57" t="s">
        <v>51</v>
      </c>
      <c r="M18" s="58"/>
    </row>
    <row r="19" spans="9:13" ht="29.25" customHeight="1" x14ac:dyDescent="0.25">
      <c r="I19" s="51" t="s">
        <v>52</v>
      </c>
      <c r="J19" s="52" t="e">
        <f>(J7*J10)-(J13*J16)</f>
        <v>#DIV/0!</v>
      </c>
      <c r="L19" s="51" t="s">
        <v>61</v>
      </c>
      <c r="M19" s="52" t="e">
        <f>(M7*M10)-(M13*M16)</f>
        <v>#DIV/0!</v>
      </c>
    </row>
    <row r="20" spans="9:13" ht="29.25" customHeight="1" thickBot="1" x14ac:dyDescent="0.3">
      <c r="I20" s="53" t="s">
        <v>53</v>
      </c>
      <c r="J20" s="54" t="e">
        <f>J13-J7</f>
        <v>#DIV/0!</v>
      </c>
      <c r="L20" s="53" t="s">
        <v>62</v>
      </c>
      <c r="M20" s="54" t="e">
        <f>M13-M7</f>
        <v>#DIV/0!</v>
      </c>
    </row>
  </sheetData>
  <mergeCells count="11">
    <mergeCell ref="I18:J18"/>
    <mergeCell ref="L18:M18"/>
    <mergeCell ref="I11:J11"/>
    <mergeCell ref="L11:M11"/>
    <mergeCell ref="B2:D2"/>
    <mergeCell ref="F2:M2"/>
    <mergeCell ref="F3:G3"/>
    <mergeCell ref="I3:J3"/>
    <mergeCell ref="L3:M3"/>
    <mergeCell ref="I5:J5"/>
    <mergeCell ref="L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H43" sqref="H4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opLeftCell="F13" workbookViewId="0">
      <selection activeCell="L20" sqref="L20"/>
    </sheetView>
  </sheetViews>
  <sheetFormatPr defaultRowHeight="15" x14ac:dyDescent="0.25"/>
  <cols>
    <col min="1" max="1" width="0.7109375" customWidth="1"/>
    <col min="2" max="2" width="12.85546875" style="2" bestFit="1" customWidth="1"/>
    <col min="3" max="3" width="48.5703125" style="1" customWidth="1"/>
    <col min="4" max="4" width="14.42578125" style="2" bestFit="1" customWidth="1"/>
    <col min="5" max="5" width="2.7109375" customWidth="1"/>
    <col min="6" max="6" width="42.140625" style="1" customWidth="1"/>
    <col min="7" max="7" width="8.7109375" style="2" customWidth="1"/>
    <col min="8" max="8" width="2.7109375" customWidth="1"/>
    <col min="9" max="9" width="41.5703125" style="1" customWidth="1"/>
    <col min="10" max="10" width="8" style="2" customWidth="1"/>
    <col min="11" max="11" width="2.7109375" customWidth="1"/>
    <col min="12" max="12" width="44.85546875" customWidth="1"/>
    <col min="13" max="13" width="10" style="2" customWidth="1"/>
  </cols>
  <sheetData>
    <row r="1" spans="2:13" ht="7.5" customHeight="1" thickBot="1" x14ac:dyDescent="0.3"/>
    <row r="2" spans="2:13" ht="21.75" customHeight="1" thickBot="1" x14ac:dyDescent="0.4">
      <c r="B2" s="59" t="s">
        <v>28</v>
      </c>
      <c r="C2" s="60"/>
      <c r="D2" s="61"/>
      <c r="F2" s="68" t="s">
        <v>44</v>
      </c>
      <c r="G2" s="69"/>
      <c r="H2" s="69"/>
      <c r="I2" s="69"/>
      <c r="J2" s="69"/>
      <c r="K2" s="69"/>
      <c r="L2" s="69"/>
      <c r="M2" s="70"/>
    </row>
    <row r="3" spans="2:13" s="49" customFormat="1" ht="38.450000000000003" customHeight="1" thickBot="1" x14ac:dyDescent="0.3">
      <c r="B3" s="47" t="s">
        <v>0</v>
      </c>
      <c r="C3" s="48" t="s">
        <v>18</v>
      </c>
      <c r="D3" s="47" t="s">
        <v>19</v>
      </c>
      <c r="F3" s="71" t="s">
        <v>43</v>
      </c>
      <c r="G3" s="72"/>
      <c r="H3" s="50"/>
      <c r="I3" s="66" t="s">
        <v>45</v>
      </c>
      <c r="J3" s="67"/>
      <c r="K3" s="50"/>
      <c r="L3" s="64" t="s">
        <v>46</v>
      </c>
      <c r="M3" s="65"/>
    </row>
    <row r="4" spans="2:13" s="3" customFormat="1" ht="30.75" thickBot="1" x14ac:dyDescent="0.3">
      <c r="B4" s="11" t="s">
        <v>3</v>
      </c>
      <c r="C4" s="30" t="s">
        <v>22</v>
      </c>
      <c r="D4" s="39">
        <v>0</v>
      </c>
      <c r="F4" s="33" t="s">
        <v>32</v>
      </c>
      <c r="G4" s="19">
        <f>D4*D5</f>
        <v>0</v>
      </c>
      <c r="I4" s="14" t="s">
        <v>13</v>
      </c>
      <c r="J4" s="29" t="e">
        <f>G7/(G9-0.5*D8*D7)</f>
        <v>#DIV/0!</v>
      </c>
      <c r="K4" s="4"/>
      <c r="L4" s="14" t="s">
        <v>31</v>
      </c>
      <c r="M4" s="29" t="e">
        <f>G7/(G12-0.5*D8*D7)</f>
        <v>#DIV/0!</v>
      </c>
    </row>
    <row r="5" spans="2:13" s="3" customFormat="1" ht="46.5" thickTop="1" thickBot="1" x14ac:dyDescent="0.3">
      <c r="B5" s="36" t="s">
        <v>5</v>
      </c>
      <c r="C5" s="46" t="s">
        <v>33</v>
      </c>
      <c r="D5" s="44">
        <v>0</v>
      </c>
      <c r="F5" s="45" t="s">
        <v>34</v>
      </c>
      <c r="G5" s="38">
        <f>D4*(1-D5)</f>
        <v>0</v>
      </c>
      <c r="I5" s="62" t="s">
        <v>57</v>
      </c>
      <c r="J5" s="63"/>
      <c r="K5" s="12"/>
      <c r="L5" s="57" t="s">
        <v>58</v>
      </c>
      <c r="M5" s="58"/>
    </row>
    <row r="6" spans="2:13" s="3" customFormat="1" ht="30" x14ac:dyDescent="0.25">
      <c r="B6" s="9" t="s">
        <v>4</v>
      </c>
      <c r="C6" s="31" t="s">
        <v>1</v>
      </c>
      <c r="D6" s="40">
        <v>0</v>
      </c>
      <c r="F6" s="34" t="s">
        <v>21</v>
      </c>
      <c r="G6" s="20">
        <f>D6*(1-D7)</f>
        <v>0</v>
      </c>
      <c r="I6" s="15" t="s">
        <v>29</v>
      </c>
      <c r="J6" s="23" t="e">
        <f>(ROUNDUP(J4,0))+1</f>
        <v>#DIV/0!</v>
      </c>
      <c r="K6" s="5"/>
      <c r="L6" s="15" t="s">
        <v>29</v>
      </c>
      <c r="M6" s="23" t="e">
        <f>(ROUNDUP(M4,0))+1</f>
        <v>#DIV/0!</v>
      </c>
    </row>
    <row r="7" spans="2:13" s="3" customFormat="1" ht="30" x14ac:dyDescent="0.25">
      <c r="B7" s="9" t="s">
        <v>6</v>
      </c>
      <c r="C7" s="31" t="s">
        <v>2</v>
      </c>
      <c r="D7" s="41">
        <v>0</v>
      </c>
      <c r="F7" s="34" t="s">
        <v>12</v>
      </c>
      <c r="G7" s="20">
        <f>D6*D7</f>
        <v>0</v>
      </c>
      <c r="I7" s="16" t="s">
        <v>15</v>
      </c>
      <c r="J7" s="24" t="e">
        <f>D$12/J6</f>
        <v>#DIV/0!</v>
      </c>
      <c r="K7" s="5"/>
      <c r="L7" s="16" t="s">
        <v>15</v>
      </c>
      <c r="M7" s="24" t="e">
        <f>D$12/M6</f>
        <v>#DIV/0!</v>
      </c>
    </row>
    <row r="8" spans="2:13" s="3" customFormat="1" ht="60" x14ac:dyDescent="0.25">
      <c r="B8" s="9" t="s">
        <v>7</v>
      </c>
      <c r="C8" s="31" t="s">
        <v>20</v>
      </c>
      <c r="D8" s="40">
        <v>0</v>
      </c>
      <c r="F8" s="34" t="s">
        <v>35</v>
      </c>
      <c r="G8" s="20">
        <f>(D13*D14)+G4</f>
        <v>0</v>
      </c>
      <c r="I8" s="16" t="s">
        <v>16</v>
      </c>
      <c r="J8" s="24" t="e">
        <f>G7/J6</f>
        <v>#DIV/0!</v>
      </c>
      <c r="K8" s="5"/>
      <c r="L8" s="16" t="s">
        <v>16</v>
      </c>
      <c r="M8" s="25" t="e">
        <f>G$7/M6</f>
        <v>#DIV/0!</v>
      </c>
    </row>
    <row r="9" spans="2:13" s="3" customFormat="1" ht="60" x14ac:dyDescent="0.25">
      <c r="B9" s="9" t="s">
        <v>8</v>
      </c>
      <c r="C9" s="31" t="s">
        <v>9</v>
      </c>
      <c r="D9" s="42">
        <v>0</v>
      </c>
      <c r="F9" s="34" t="s">
        <v>55</v>
      </c>
      <c r="G9" s="42">
        <f>D9*D11</f>
        <v>0</v>
      </c>
      <c r="I9" s="16" t="s">
        <v>14</v>
      </c>
      <c r="J9" s="24" t="e">
        <f>G9-J8</f>
        <v>#DIV/0!</v>
      </c>
      <c r="K9" s="5"/>
      <c r="L9" s="16" t="s">
        <v>14</v>
      </c>
      <c r="M9" s="25" t="e">
        <f>G$12-M8</f>
        <v>#DIV/0!</v>
      </c>
    </row>
    <row r="10" spans="2:13" s="3" customFormat="1" ht="30.75" thickBot="1" x14ac:dyDescent="0.3">
      <c r="B10" s="9" t="s">
        <v>10</v>
      </c>
      <c r="C10" s="31" t="s">
        <v>41</v>
      </c>
      <c r="D10" s="40">
        <v>0</v>
      </c>
      <c r="F10" s="34" t="s">
        <v>36</v>
      </c>
      <c r="G10" s="21">
        <f>G4-D9</f>
        <v>0</v>
      </c>
      <c r="I10" s="17" t="s">
        <v>38</v>
      </c>
      <c r="J10" s="26" t="e">
        <f>1+(J9/$D$8)*J6</f>
        <v>#DIV/0!</v>
      </c>
      <c r="K10" s="6"/>
      <c r="L10" s="17" t="s">
        <v>39</v>
      </c>
      <c r="M10" s="26" t="e">
        <f>1+(M9/$D$8)*M6</f>
        <v>#DIV/0!</v>
      </c>
    </row>
    <row r="11" spans="2:13" s="3" customFormat="1" ht="61.5" thickTop="1" thickBot="1" x14ac:dyDescent="0.3">
      <c r="B11" s="36" t="s">
        <v>11</v>
      </c>
      <c r="C11" s="46" t="s">
        <v>54</v>
      </c>
      <c r="D11" s="73">
        <v>0</v>
      </c>
      <c r="F11" s="45" t="s">
        <v>37</v>
      </c>
      <c r="G11" s="37">
        <f>G4-(D9+D10)</f>
        <v>0</v>
      </c>
      <c r="I11" s="62" t="s">
        <v>50</v>
      </c>
      <c r="J11" s="63"/>
      <c r="K11" s="13"/>
      <c r="L11" s="57" t="s">
        <v>49</v>
      </c>
      <c r="M11" s="58"/>
    </row>
    <row r="12" spans="2:13" s="3" customFormat="1" ht="60" x14ac:dyDescent="0.25">
      <c r="B12" s="9" t="s">
        <v>17</v>
      </c>
      <c r="C12" s="31" t="s">
        <v>30</v>
      </c>
      <c r="D12" s="40">
        <v>0</v>
      </c>
      <c r="F12" s="34" t="s">
        <v>56</v>
      </c>
      <c r="G12" s="42">
        <f>(D9+D10)*D11</f>
        <v>0</v>
      </c>
      <c r="I12" s="15" t="s">
        <v>40</v>
      </c>
      <c r="J12" s="23" t="e">
        <f>ROUNDDOWN(J4,0)</f>
        <v>#DIV/0!</v>
      </c>
      <c r="K12" s="6"/>
      <c r="L12" s="15" t="s">
        <v>40</v>
      </c>
      <c r="M12" s="23" t="e">
        <f>ROUNDDOWN(M4,0)</f>
        <v>#DIV/0!</v>
      </c>
    </row>
    <row r="13" spans="2:13" s="3" customFormat="1" ht="30" x14ac:dyDescent="0.25">
      <c r="B13" s="9" t="s">
        <v>23</v>
      </c>
      <c r="C13" s="31" t="s">
        <v>24</v>
      </c>
      <c r="D13" s="40">
        <v>0</v>
      </c>
      <c r="F13" s="34" t="s">
        <v>27</v>
      </c>
      <c r="G13" s="20">
        <f>IF((D9+D10)&lt;G4, (D9+D10), G4)</f>
        <v>0</v>
      </c>
      <c r="I13" s="16" t="s">
        <v>15</v>
      </c>
      <c r="J13" s="24" t="e">
        <f>D$12/J12</f>
        <v>#DIV/0!</v>
      </c>
      <c r="K13" s="6"/>
      <c r="L13" s="16" t="s">
        <v>15</v>
      </c>
      <c r="M13" s="24" t="e">
        <f>D$12/M12</f>
        <v>#DIV/0!</v>
      </c>
    </row>
    <row r="14" spans="2:13" s="3" customFormat="1" ht="60.75" thickBot="1" x14ac:dyDescent="0.3">
      <c r="B14" s="10" t="s">
        <v>25</v>
      </c>
      <c r="C14" s="32" t="s">
        <v>26</v>
      </c>
      <c r="D14" s="43">
        <v>0</v>
      </c>
      <c r="F14" s="35" t="s">
        <v>42</v>
      </c>
      <c r="G14" s="22">
        <f>D13*D14</f>
        <v>0</v>
      </c>
      <c r="I14" s="18" t="s">
        <v>16</v>
      </c>
      <c r="J14" s="27" t="e">
        <f>G$7/J12</f>
        <v>#DIV/0!</v>
      </c>
      <c r="K14" s="7"/>
      <c r="L14" s="18" t="s">
        <v>16</v>
      </c>
      <c r="M14" s="27" t="e">
        <f>G$7/M12</f>
        <v>#DIV/0!</v>
      </c>
    </row>
    <row r="15" spans="2:13" ht="30" x14ac:dyDescent="0.25">
      <c r="I15" s="18" t="s">
        <v>14</v>
      </c>
      <c r="J15" s="27" t="e">
        <f>G$9-J14</f>
        <v>#DIV/0!</v>
      </c>
      <c r="K15" s="7"/>
      <c r="L15" s="18" t="s">
        <v>14</v>
      </c>
      <c r="M15" s="27" t="e">
        <f>G$12-M14</f>
        <v>#DIV/0!</v>
      </c>
    </row>
    <row r="16" spans="2:13" ht="30.75" thickBot="1" x14ac:dyDescent="0.3">
      <c r="I16" s="17" t="s">
        <v>38</v>
      </c>
      <c r="J16" s="28" t="e">
        <f>1+(J15/$D$8)*J12</f>
        <v>#DIV/0!</v>
      </c>
      <c r="K16" s="8"/>
      <c r="L16" s="17" t="s">
        <v>38</v>
      </c>
      <c r="M16" s="28" t="e">
        <f>1+(M15/$D$8)*M12</f>
        <v>#DIV/0!</v>
      </c>
    </row>
    <row r="17" spans="9:13" ht="16.5" thickTop="1" thickBot="1" x14ac:dyDescent="0.3"/>
    <row r="18" spans="9:13" ht="30" customHeight="1" thickTop="1" thickBot="1" x14ac:dyDescent="0.3">
      <c r="I18" s="55" t="s">
        <v>51</v>
      </c>
      <c r="J18" s="56"/>
      <c r="L18" s="57" t="s">
        <v>51</v>
      </c>
      <c r="M18" s="58"/>
    </row>
    <row r="19" spans="9:13" ht="29.25" customHeight="1" x14ac:dyDescent="0.25">
      <c r="I19" s="51" t="s">
        <v>59</v>
      </c>
      <c r="J19" s="52" t="e">
        <f>(J7*J10)-(J13*J16)</f>
        <v>#DIV/0!</v>
      </c>
      <c r="L19" s="51" t="s">
        <v>60</v>
      </c>
      <c r="M19" s="52" t="e">
        <f>(M7*M10)-(M13*M16)</f>
        <v>#DIV/0!</v>
      </c>
    </row>
    <row r="20" spans="9:13" ht="29.25" customHeight="1" thickBot="1" x14ac:dyDescent="0.3">
      <c r="I20" s="53" t="s">
        <v>53</v>
      </c>
      <c r="J20" s="54" t="e">
        <f>J13-J7</f>
        <v>#DIV/0!</v>
      </c>
      <c r="L20" s="53" t="s">
        <v>53</v>
      </c>
      <c r="M20" s="54" t="e">
        <f>M13-M7</f>
        <v>#DIV/0!</v>
      </c>
    </row>
  </sheetData>
  <mergeCells count="11">
    <mergeCell ref="I11:J11"/>
    <mergeCell ref="L11:M11"/>
    <mergeCell ref="I18:J18"/>
    <mergeCell ref="L18:M18"/>
    <mergeCell ref="B2:D2"/>
    <mergeCell ref="F2:M2"/>
    <mergeCell ref="F3:G3"/>
    <mergeCell ref="I3:J3"/>
    <mergeCell ref="L3:M3"/>
    <mergeCell ref="I5:J5"/>
    <mergeCell ref="L5:M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52CB1B6F98D49A2C4120BE0292EAF" ma:contentTypeVersion="13" ma:contentTypeDescription="Create a new document." ma:contentTypeScope="" ma:versionID="b585a56dafde0d7da04c62fbd51c2c7e">
  <xsd:schema xmlns:xsd="http://www.w3.org/2001/XMLSchema" xmlns:xs="http://www.w3.org/2001/XMLSchema" xmlns:p="http://schemas.microsoft.com/office/2006/metadata/properties" xmlns:ns3="dd2c9431-6154-40a9-b4b3-9b5144c382e1" xmlns:ns4="1576df0b-aaeb-4a99-84d8-6927a72a8bfa" targetNamespace="http://schemas.microsoft.com/office/2006/metadata/properties" ma:root="true" ma:fieldsID="63985585fa0410bb0931d471d46ea186" ns3:_="" ns4:_="">
    <xsd:import namespace="dd2c9431-6154-40a9-b4b3-9b5144c382e1"/>
    <xsd:import namespace="1576df0b-aaeb-4a99-84d8-6927a72a8bf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c9431-6154-40a9-b4b3-9b5144c382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6df0b-aaeb-4a99-84d8-6927a72a8b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CCFEA9-6B95-4978-AFFC-0B25A0161B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56679C-87B8-4650-8C82-3D1E2CBC7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c9431-6154-40a9-b4b3-9b5144c382e1"/>
    <ds:schemaRef ds:uri="1576df0b-aaeb-4a99-84d8-6927a72a8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707401-9CFB-4B00-830C-1E83FE1A9DA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576df0b-aaeb-4a99-84d8-6927a72a8bfa"/>
    <ds:schemaRef ds:uri="http://purl.org/dc/dcmitype/"/>
    <ds:schemaRef ds:uri="http://schemas.microsoft.com/office/infopath/2007/PartnerControls"/>
    <ds:schemaRef ds:uri="dd2c9431-6154-40a9-b4b3-9b5144c382e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</vt:lpstr>
      <vt:lpstr>Your Data</vt:lpstr>
      <vt:lpstr>Notes</vt:lpstr>
      <vt:lpstr>Equity+1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</cp:lastModifiedBy>
  <cp:lastPrinted>2020-06-08T15:06:59Z</cp:lastPrinted>
  <dcterms:created xsi:type="dcterms:W3CDTF">2020-05-28T15:55:15Z</dcterms:created>
  <dcterms:modified xsi:type="dcterms:W3CDTF">2020-06-19T00:38:47Z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0x010100B6652CB1B6F98D49A2C4120BE0292EAF</vt:lpwstr>
  </property>
</Properties>
</file>